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Сайт\ООО КВЭП\"/>
    </mc:Choice>
  </mc:AlternateContent>
  <bookViews>
    <workbookView xWindow="0" yWindow="0" windowWidth="28800" windowHeight="12435"/>
  </bookViews>
  <sheets>
    <sheet name="факт  2019" sheetId="5" r:id="rId1"/>
  </sheets>
  <externalReferences>
    <externalReference r:id="rId2"/>
  </externalReferences>
  <definedNames>
    <definedName name="_xlnm.Print_Area" localSheetId="0">'факт  2019'!$A$2:$T$15</definedName>
  </definedNames>
  <calcPr calcId="152511"/>
</workbook>
</file>

<file path=xl/calcChain.xml><?xml version="1.0" encoding="utf-8"?>
<calcChain xmlns="http://schemas.openxmlformats.org/spreadsheetml/2006/main">
  <c r="P11" i="5" l="1"/>
  <c r="P8" i="5"/>
  <c r="P6" i="5"/>
  <c r="S7" i="5"/>
  <c r="R7" i="5"/>
  <c r="R8" i="5" s="1"/>
  <c r="Q7" i="5"/>
  <c r="O7" i="5"/>
  <c r="N7" i="5"/>
  <c r="N8" i="5" s="1"/>
  <c r="M7" i="5"/>
  <c r="K7" i="5"/>
  <c r="K9" i="5" s="1"/>
  <c r="J7" i="5"/>
  <c r="J8" i="5" s="1"/>
  <c r="I7" i="5"/>
  <c r="F7" i="5"/>
  <c r="G7" i="5"/>
  <c r="G8" i="5" s="1"/>
  <c r="E7" i="5"/>
  <c r="E8" i="5" s="1"/>
  <c r="S5" i="5"/>
  <c r="R5" i="5"/>
  <c r="Q5" i="5"/>
  <c r="O5" i="5"/>
  <c r="N5" i="5"/>
  <c r="N9" i="5" s="1"/>
  <c r="M5" i="5"/>
  <c r="K5" i="5"/>
  <c r="K6" i="5" s="1"/>
  <c r="J5" i="5"/>
  <c r="J10" i="5" s="1"/>
  <c r="J11" i="5" s="1"/>
  <c r="I5" i="5"/>
  <c r="I6" i="5" s="1"/>
  <c r="F5" i="5"/>
  <c r="G5" i="5"/>
  <c r="G6" i="5" s="1"/>
  <c r="E5" i="5"/>
  <c r="E6" i="5"/>
  <c r="Q9" i="5"/>
  <c r="S8" i="5"/>
  <c r="Q8" i="5"/>
  <c r="M8" i="5"/>
  <c r="K8" i="5"/>
  <c r="S9" i="5"/>
  <c r="O8" i="5"/>
  <c r="M9" i="5"/>
  <c r="I8" i="5"/>
  <c r="F8" i="5"/>
  <c r="R6" i="5"/>
  <c r="Q6" i="5"/>
  <c r="O6" i="5"/>
  <c r="N6" i="5"/>
  <c r="F6" i="5"/>
  <c r="S6" i="5"/>
  <c r="Q10" i="5"/>
  <c r="M6" i="5"/>
  <c r="T7" i="5" l="1"/>
  <c r="T9" i="5" s="1"/>
  <c r="H7" i="5"/>
  <c r="H8" i="5" s="1"/>
  <c r="N10" i="5"/>
  <c r="N11" i="5" s="1"/>
  <c r="L5" i="5"/>
  <c r="L6" i="5" s="1"/>
  <c r="K10" i="5"/>
  <c r="K11" i="5" s="1"/>
  <c r="J9" i="5"/>
  <c r="G9" i="5"/>
  <c r="E9" i="5"/>
  <c r="E10" i="5"/>
  <c r="E11" i="5" s="1"/>
  <c r="Q11" i="5"/>
  <c r="T8" i="5"/>
  <c r="F10" i="5"/>
  <c r="F11" i="5" s="1"/>
  <c r="R10" i="5"/>
  <c r="R11" i="5" s="1"/>
  <c r="H5" i="5"/>
  <c r="H9" i="5" s="1"/>
  <c r="T5" i="5"/>
  <c r="T6" i="5" s="1"/>
  <c r="P7" i="5"/>
  <c r="F9" i="5"/>
  <c r="R9" i="5"/>
  <c r="G10" i="5"/>
  <c r="G11" i="5" s="1"/>
  <c r="M10" i="5"/>
  <c r="S10" i="5"/>
  <c r="S11" i="5" s="1"/>
  <c r="J6" i="5"/>
  <c r="P5" i="5"/>
  <c r="L7" i="5"/>
  <c r="I10" i="5"/>
  <c r="O10" i="5"/>
  <c r="O11" i="5" s="1"/>
  <c r="I9" i="5"/>
  <c r="O9" i="5"/>
  <c r="L10" i="5" l="1"/>
  <c r="L11" i="5" s="1"/>
  <c r="I11" i="5"/>
  <c r="L8" i="5"/>
  <c r="L9" i="5"/>
  <c r="D7" i="5"/>
  <c r="P9" i="5"/>
  <c r="T10" i="5"/>
  <c r="T11" i="5" s="1"/>
  <c r="M11" i="5"/>
  <c r="P10" i="5"/>
  <c r="D5" i="5"/>
  <c r="D6" i="5" s="1"/>
  <c r="H6" i="5"/>
  <c r="H10" i="5"/>
  <c r="D9" i="5" l="1"/>
  <c r="D8" i="5"/>
  <c r="D10" i="5"/>
  <c r="D11" i="5" s="1"/>
  <c r="H11" i="5"/>
</calcChain>
</file>

<file path=xl/sharedStrings.xml><?xml version="1.0" encoding="utf-8"?>
<sst xmlns="http://schemas.openxmlformats.org/spreadsheetml/2006/main" count="39" uniqueCount="35">
  <si>
    <t>№ п/п</t>
  </si>
  <si>
    <t>Наименование</t>
  </si>
  <si>
    <t>Ед.изм.</t>
  </si>
  <si>
    <t>Январь</t>
  </si>
  <si>
    <t>Февраль</t>
  </si>
  <si>
    <t>Март</t>
  </si>
  <si>
    <t>I квартал</t>
  </si>
  <si>
    <t>Апрель</t>
  </si>
  <si>
    <t>Май</t>
  </si>
  <si>
    <t>Июнь</t>
  </si>
  <si>
    <t>II квартал</t>
  </si>
  <si>
    <t>Июль</t>
  </si>
  <si>
    <t>Август</t>
  </si>
  <si>
    <t>Сентябрь</t>
  </si>
  <si>
    <t>III квартал</t>
  </si>
  <si>
    <t>Октябрь</t>
  </si>
  <si>
    <t>Ноябрь</t>
  </si>
  <si>
    <t>Декабрь</t>
  </si>
  <si>
    <t>IV квартал</t>
  </si>
  <si>
    <t>1.</t>
  </si>
  <si>
    <t>Отпуск в сеть</t>
  </si>
  <si>
    <t>млн.кВтч</t>
  </si>
  <si>
    <t>МВт</t>
  </si>
  <si>
    <t>2.</t>
  </si>
  <si>
    <t>Потери в электрических сетях</t>
  </si>
  <si>
    <t>3.</t>
  </si>
  <si>
    <t>Относительные потери</t>
  </si>
  <si>
    <t>%</t>
  </si>
  <si>
    <t>4.</t>
  </si>
  <si>
    <t>Отпуск из сети</t>
  </si>
  <si>
    <t>Отчет об исполнении баланса электрической энергии и мощности по сетевой организации (по технологическому расходу электроэнергии (мощности) - потерям в электрических сетях)</t>
  </si>
  <si>
    <t>Экономист</t>
  </si>
  <si>
    <t>Коробкова Е.В.</t>
  </si>
  <si>
    <t>ООО "КВЭП",  ФАКТ 2019 г.</t>
  </si>
  <si>
    <t>фактические показатели за 2019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</si>
</sst>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8" x14ac:knownFonts="1">
    <font>
      <sz val="10"/>
      <name val="Arial Cyr"/>
      <charset val="204"/>
    </font>
    <font>
      <sz val="10"/>
      <name val="Times New Roman Cyr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8">
    <xf numFmtId="0" fontId="0" fillId="0" borderId="0" xfId="0"/>
    <xf numFmtId="0" fontId="2" fillId="0" borderId="0" xfId="0" applyFont="1"/>
    <xf numFmtId="0" fontId="4" fillId="0" borderId="0" xfId="0" applyFont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/>
    </xf>
    <xf numFmtId="0" fontId="7" fillId="3" borderId="1" xfId="2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64" fontId="7" fillId="2" borderId="1" xfId="1" applyNumberFormat="1" applyFont="1" applyFill="1" applyBorder="1" applyAlignment="1">
      <alignment horizontal="center" vertical="center" wrapText="1"/>
    </xf>
    <xf numFmtId="164" fontId="5" fillId="0" borderId="1" xfId="2" applyNumberFormat="1" applyFont="1" applyBorder="1" applyAlignment="1">
      <alignment horizontal="center" vertical="center"/>
    </xf>
    <xf numFmtId="164" fontId="7" fillId="3" borderId="1" xfId="2" applyNumberFormat="1" applyFon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7" fillId="2" borderId="1" xfId="0" applyNumberFormat="1" applyFont="1" applyFill="1" applyBorder="1" applyAlignment="1">
      <alignment horizontal="center" vertical="center"/>
    </xf>
    <xf numFmtId="10" fontId="5" fillId="0" borderId="1" xfId="0" applyNumberFormat="1" applyFont="1" applyBorder="1" applyAlignment="1">
      <alignment horizontal="center" vertical="center"/>
    </xf>
    <xf numFmtId="10" fontId="7" fillId="3" borderId="1" xfId="0" applyNumberFormat="1" applyFont="1" applyFill="1" applyBorder="1" applyAlignment="1">
      <alignment horizontal="center" vertical="center"/>
    </xf>
    <xf numFmtId="164" fontId="7" fillId="2" borderId="1" xfId="0" applyNumberFormat="1" applyFont="1" applyFill="1" applyBorder="1" applyAlignment="1">
      <alignment horizontal="center" vertical="center"/>
    </xf>
    <xf numFmtId="164" fontId="7" fillId="3" borderId="1" xfId="0" applyNumberFormat="1" applyFont="1" applyFill="1" applyBorder="1" applyAlignment="1">
      <alignment horizontal="center" vertical="center"/>
    </xf>
    <xf numFmtId="0" fontId="4" fillId="0" borderId="0" xfId="0" applyFont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3" fillId="0" borderId="0" xfId="0" applyFont="1" applyBorder="1" applyAlignment="1">
      <alignment horizontal="center" wrapText="1"/>
    </xf>
    <xf numFmtId="164" fontId="5" fillId="2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3" fillId="0" borderId="0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</cellXfs>
  <cellStyles count="3">
    <cellStyle name="Обычный" xfId="0" builtinId="0"/>
    <cellStyle name="Обычный_Tarif_2002 год" xfId="2"/>
    <cellStyle name="Обычный_Tarif_97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1%20&#1040;&#1085;&#1077;%20&#1050;&#1042;&#1069;&#1055;\&#1092;&#1072;&#1082;&#1090;&#1080;&#1095;&#1077;&#1089;&#1082;&#1080;&#1077;%20&#1076;&#1072;&#1085;&#1085;&#1099;&#1077;\2019\&#1086;&#1090;&#1095;&#1077;&#1090;%20&#1086;&#1073;%20&#1080;&#1089;&#1087;&#1086;&#1083;&#1085;&#1077;&#1085;&#1080;&#1080;%20&#1073;&#1072;&#1083;&#1072;&#1085;&#1089;&#1072;%20%20&#1079;&#1072;%2020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 факт  2019"/>
      <sheetName val="январь"/>
      <sheetName val="февраль "/>
      <sheetName val="март"/>
      <sheetName val="апрель"/>
      <sheetName val="май"/>
      <sheetName val="июнь"/>
      <sheetName val="июль"/>
      <sheetName val="август"/>
      <sheetName val="сентябрь"/>
      <sheetName val="октябрь"/>
      <sheetName val="ноябрь"/>
      <sheetName val="декабрь"/>
      <sheetName val="Лист1"/>
    </sheetNames>
    <sheetDataSet>
      <sheetData sheetId="0">
        <row r="15">
          <cell r="E15">
            <v>5.9522399999999998</v>
          </cell>
          <cell r="F15">
            <v>5.4280240000000006</v>
          </cell>
          <cell r="G15">
            <v>5.513611</v>
          </cell>
          <cell r="I15">
            <v>4.5772440000000003</v>
          </cell>
          <cell r="J15">
            <v>3.9687589999999999</v>
          </cell>
          <cell r="K15">
            <v>4.8205150000000003</v>
          </cell>
          <cell r="M15">
            <v>4.3144439999999999</v>
          </cell>
          <cell r="N15">
            <v>4.7522950000000002</v>
          </cell>
          <cell r="O15">
            <v>4.0005870000000003</v>
          </cell>
          <cell r="Q15">
            <v>3.1836679999999999</v>
          </cell>
          <cell r="R15">
            <v>5.1931120000000002</v>
          </cell>
          <cell r="S15">
            <v>5.7571519999999996</v>
          </cell>
        </row>
        <row r="17">
          <cell r="E17">
            <v>0.17228399999999999</v>
          </cell>
          <cell r="F17">
            <v>7.8394999999999992E-2</v>
          </cell>
          <cell r="G17">
            <v>0.150919</v>
          </cell>
          <cell r="I17">
            <v>9.0205999999999995E-2</v>
          </cell>
          <cell r="J17">
            <v>7.3416999999999996E-2</v>
          </cell>
          <cell r="K17">
            <v>0.10227800000000001</v>
          </cell>
          <cell r="M17">
            <v>0.14386399999999999</v>
          </cell>
          <cell r="N17">
            <v>0.111292</v>
          </cell>
          <cell r="O17">
            <v>9.2021000000000006E-2</v>
          </cell>
          <cell r="Q17">
            <v>4.2622E-2</v>
          </cell>
          <cell r="R17">
            <v>0.142092</v>
          </cell>
          <cell r="S17">
            <v>0.159248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15"/>
  <sheetViews>
    <sheetView tabSelected="1" zoomScaleNormal="100" zoomScaleSheetLayoutView="100" workbookViewId="0">
      <selection activeCell="D5" sqref="D5"/>
    </sheetView>
  </sheetViews>
  <sheetFormatPr defaultRowHeight="15" customHeight="1" x14ac:dyDescent="0.2"/>
  <cols>
    <col min="1" max="1" width="5.7109375" style="1" customWidth="1"/>
    <col min="2" max="2" width="17" style="1" customWidth="1"/>
    <col min="3" max="3" width="9.140625" style="1"/>
    <col min="4" max="4" width="13.7109375" style="1" customWidth="1"/>
    <col min="5" max="7" width="9.140625" style="1"/>
    <col min="8" max="8" width="10.85546875" style="1" customWidth="1"/>
    <col min="9" max="11" width="9.140625" style="1"/>
    <col min="12" max="12" width="11.7109375" style="1" customWidth="1"/>
    <col min="13" max="13" width="9" style="1" customWidth="1"/>
    <col min="14" max="14" width="9.42578125" style="1" customWidth="1"/>
    <col min="15" max="15" width="8.5703125" style="1" customWidth="1"/>
    <col min="16" max="16" width="11.85546875" style="1" customWidth="1"/>
    <col min="17" max="19" width="8.5703125" style="1" customWidth="1"/>
    <col min="20" max="20" width="11.7109375" style="1" customWidth="1"/>
    <col min="21" max="16384" width="9.140625" style="1"/>
  </cols>
  <sheetData>
    <row r="2" spans="1:22" ht="39" customHeight="1" x14ac:dyDescent="0.3">
      <c r="A2" s="26" t="s">
        <v>30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2"/>
      <c r="V2" s="22"/>
    </row>
    <row r="3" spans="1:22" ht="26.25" customHeight="1" x14ac:dyDescent="0.3">
      <c r="A3" s="27" t="s">
        <v>33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"/>
      <c r="V3" s="2"/>
    </row>
    <row r="4" spans="1:22" s="9" customFormat="1" ht="41.25" customHeight="1" x14ac:dyDescent="0.2">
      <c r="A4" s="3" t="s">
        <v>0</v>
      </c>
      <c r="B4" s="4" t="s">
        <v>1</v>
      </c>
      <c r="C4" s="4" t="s">
        <v>2</v>
      </c>
      <c r="D4" s="5" t="s">
        <v>34</v>
      </c>
      <c r="E4" s="6" t="s">
        <v>3</v>
      </c>
      <c r="F4" s="6" t="s">
        <v>4</v>
      </c>
      <c r="G4" s="6" t="s">
        <v>5</v>
      </c>
      <c r="H4" s="7" t="s">
        <v>6</v>
      </c>
      <c r="I4" s="6" t="s">
        <v>7</v>
      </c>
      <c r="J4" s="6" t="s">
        <v>8</v>
      </c>
      <c r="K4" s="6" t="s">
        <v>9</v>
      </c>
      <c r="L4" s="7" t="s">
        <v>10</v>
      </c>
      <c r="M4" s="6" t="s">
        <v>11</v>
      </c>
      <c r="N4" s="6" t="s">
        <v>12</v>
      </c>
      <c r="O4" s="6" t="s">
        <v>13</v>
      </c>
      <c r="P4" s="7" t="s">
        <v>14</v>
      </c>
      <c r="Q4" s="6" t="s">
        <v>15</v>
      </c>
      <c r="R4" s="6" t="s">
        <v>16</v>
      </c>
      <c r="S4" s="6" t="s">
        <v>17</v>
      </c>
      <c r="T4" s="7" t="s">
        <v>18</v>
      </c>
      <c r="U4" s="8"/>
      <c r="V4" s="8"/>
    </row>
    <row r="5" spans="1:22" s="9" customFormat="1" ht="26.25" customHeight="1" x14ac:dyDescent="0.2">
      <c r="A5" s="24" t="s">
        <v>19</v>
      </c>
      <c r="B5" s="25" t="s">
        <v>20</v>
      </c>
      <c r="C5" s="4" t="s">
        <v>21</v>
      </c>
      <c r="D5" s="10">
        <f>H5+L5+P5+T5</f>
        <v>57.461651000000003</v>
      </c>
      <c r="E5" s="11">
        <f>'[1]план факт  2019'!E15</f>
        <v>5.9522399999999998</v>
      </c>
      <c r="F5" s="11">
        <f>'[1]план факт  2019'!F15</f>
        <v>5.4280240000000006</v>
      </c>
      <c r="G5" s="11">
        <f>'[1]план факт  2019'!G15</f>
        <v>5.513611</v>
      </c>
      <c r="H5" s="12">
        <f>E5+F5+G5</f>
        <v>16.893875000000001</v>
      </c>
      <c r="I5" s="11">
        <f>'[1]план факт  2019'!I15</f>
        <v>4.5772440000000003</v>
      </c>
      <c r="J5" s="11">
        <f>'[1]план факт  2019'!J15</f>
        <v>3.9687589999999999</v>
      </c>
      <c r="K5" s="11">
        <f>'[1]план факт  2019'!K15</f>
        <v>4.8205150000000003</v>
      </c>
      <c r="L5" s="12">
        <f>SUM(I5:K5)</f>
        <v>13.366518000000001</v>
      </c>
      <c r="M5" s="11">
        <f>'[1]план факт  2019'!M15</f>
        <v>4.3144439999999999</v>
      </c>
      <c r="N5" s="11">
        <f>'[1]план факт  2019'!N15</f>
        <v>4.7522950000000002</v>
      </c>
      <c r="O5" s="11">
        <f>'[1]план факт  2019'!O15</f>
        <v>4.0005870000000003</v>
      </c>
      <c r="P5" s="12">
        <f>SUM(M5:O5)</f>
        <v>13.067326000000001</v>
      </c>
      <c r="Q5" s="11">
        <f>'[1]план факт  2019'!Q15</f>
        <v>3.1836679999999999</v>
      </c>
      <c r="R5" s="11">
        <f>'[1]план факт  2019'!R15</f>
        <v>5.1931120000000002</v>
      </c>
      <c r="S5" s="11">
        <f>'[1]план факт  2019'!S15</f>
        <v>5.7571519999999996</v>
      </c>
      <c r="T5" s="12">
        <f>SUM(Q5:S5)</f>
        <v>14.133932</v>
      </c>
    </row>
    <row r="6" spans="1:22" ht="26.25" customHeight="1" x14ac:dyDescent="0.25">
      <c r="A6" s="24"/>
      <c r="B6" s="25"/>
      <c r="C6" s="20" t="s">
        <v>22</v>
      </c>
      <c r="D6" s="23">
        <f>D5/8760*1000</f>
        <v>6.5595492009132421</v>
      </c>
      <c r="E6" s="13">
        <f>E5/744*1000</f>
        <v>8.000322580645161</v>
      </c>
      <c r="F6" s="13">
        <f>F5/672*1000</f>
        <v>8.0774166666666662</v>
      </c>
      <c r="G6" s="13">
        <f>G5/744*1000</f>
        <v>7.4107674731182795</v>
      </c>
      <c r="H6" s="18">
        <f>H5/2160*1000</f>
        <v>7.8212384259259258</v>
      </c>
      <c r="I6" s="13">
        <f>I5/720*1000</f>
        <v>6.3572833333333341</v>
      </c>
      <c r="J6" s="13">
        <f>J5/744*1000</f>
        <v>5.334353494623655</v>
      </c>
      <c r="K6" s="13">
        <f>K5/720*1000</f>
        <v>6.6951597222222228</v>
      </c>
      <c r="L6" s="18">
        <f>L5/2184*1000</f>
        <v>6.1202005494505505</v>
      </c>
      <c r="M6" s="13">
        <f>M5/744*1000</f>
        <v>5.7989838709677421</v>
      </c>
      <c r="N6" s="13">
        <f>N5/744*1000</f>
        <v>6.3874932795698927</v>
      </c>
      <c r="O6" s="13">
        <f>O5/720*1000</f>
        <v>5.5563708333333333</v>
      </c>
      <c r="P6" s="18">
        <f>P5/2208*1000</f>
        <v>5.9181730072463781</v>
      </c>
      <c r="Q6" s="13">
        <f>Q5/744*1000</f>
        <v>4.2791236559139785</v>
      </c>
      <c r="R6" s="13">
        <f>R5/720*1000</f>
        <v>7.212655555555556</v>
      </c>
      <c r="S6" s="13">
        <f>S5/744*1000</f>
        <v>7.7381075268817199</v>
      </c>
      <c r="T6" s="18">
        <f>T5/2208*1000</f>
        <v>6.4012373188405798</v>
      </c>
    </row>
    <row r="7" spans="1:22" ht="26.25" customHeight="1" x14ac:dyDescent="0.2">
      <c r="A7" s="24" t="s">
        <v>23</v>
      </c>
      <c r="B7" s="25" t="s">
        <v>24</v>
      </c>
      <c r="C7" s="4" t="s">
        <v>21</v>
      </c>
      <c r="D7" s="10">
        <f>H7+L7+P7+T7</f>
        <v>1.358638</v>
      </c>
      <c r="E7" s="13">
        <f>'[1]план факт  2019'!E17</f>
        <v>0.17228399999999999</v>
      </c>
      <c r="F7" s="13">
        <f>'[1]план факт  2019'!F17</f>
        <v>7.8394999999999992E-2</v>
      </c>
      <c r="G7" s="13">
        <f>'[1]план факт  2019'!G17</f>
        <v>0.150919</v>
      </c>
      <c r="H7" s="12">
        <f>E7+F7+G7</f>
        <v>0.40159800000000001</v>
      </c>
      <c r="I7" s="13">
        <f>'[1]план факт  2019'!I17</f>
        <v>9.0205999999999995E-2</v>
      </c>
      <c r="J7" s="13">
        <f>'[1]план факт  2019'!J17</f>
        <v>7.3416999999999996E-2</v>
      </c>
      <c r="K7" s="13">
        <f>'[1]план факт  2019'!K17</f>
        <v>0.10227800000000001</v>
      </c>
      <c r="L7" s="12">
        <f>SUM(I7:K7)</f>
        <v>0.265901</v>
      </c>
      <c r="M7" s="13">
        <f>'[1]план факт  2019'!M17</f>
        <v>0.14386399999999999</v>
      </c>
      <c r="N7" s="13">
        <f>'[1]план факт  2019'!N17</f>
        <v>0.111292</v>
      </c>
      <c r="O7" s="13">
        <f>'[1]план факт  2019'!O17</f>
        <v>9.2021000000000006E-2</v>
      </c>
      <c r="P7" s="12">
        <f>SUM(M7:O7)</f>
        <v>0.34717700000000001</v>
      </c>
      <c r="Q7" s="13">
        <f>'[1]план факт  2019'!Q17</f>
        <v>4.2622E-2</v>
      </c>
      <c r="R7" s="13">
        <f>'[1]план факт  2019'!R17</f>
        <v>0.142092</v>
      </c>
      <c r="S7" s="13">
        <f>'[1]план факт  2019'!S17</f>
        <v>0.159248</v>
      </c>
      <c r="T7" s="12">
        <f>SUM(Q7:S7)</f>
        <v>0.34396199999999999</v>
      </c>
    </row>
    <row r="8" spans="1:22" ht="26.25" customHeight="1" x14ac:dyDescent="0.25">
      <c r="A8" s="24"/>
      <c r="B8" s="25"/>
      <c r="C8" s="20" t="s">
        <v>22</v>
      </c>
      <c r="D8" s="23">
        <f>D7/8760*1000</f>
        <v>0.15509566210045664</v>
      </c>
      <c r="E8" s="13">
        <f>E7/744*1000</f>
        <v>0.23156451612903226</v>
      </c>
      <c r="F8" s="13">
        <f>F7/672*1000</f>
        <v>0.11665922619047618</v>
      </c>
      <c r="G8" s="13">
        <f>G7/744*1000</f>
        <v>0.20284811827956989</v>
      </c>
      <c r="H8" s="18">
        <f>H7/2160*1000</f>
        <v>0.18592500000000001</v>
      </c>
      <c r="I8" s="13">
        <f>I7/720*1000</f>
        <v>0.1252861111111111</v>
      </c>
      <c r="J8" s="13">
        <f>J7/744*1000</f>
        <v>9.8678763440860198E-2</v>
      </c>
      <c r="K8" s="13">
        <f>K7/720*1000</f>
        <v>0.14205277777777781</v>
      </c>
      <c r="L8" s="18">
        <f>L7/2184*1000</f>
        <v>0.12174954212454211</v>
      </c>
      <c r="M8" s="13">
        <f>M7/744*1000</f>
        <v>0.19336559139784945</v>
      </c>
      <c r="N8" s="13">
        <f>N7/744*1000</f>
        <v>0.14958602150537634</v>
      </c>
      <c r="O8" s="13">
        <f>O7/720*1000</f>
        <v>0.12780694444444446</v>
      </c>
      <c r="P8" s="18">
        <f>P7/2208*1000</f>
        <v>0.15723596014492755</v>
      </c>
      <c r="Q8" s="13">
        <f>Q7/744*1000</f>
        <v>5.7287634408602149E-2</v>
      </c>
      <c r="R8" s="13">
        <f>R7/720*1000</f>
        <v>0.19735</v>
      </c>
      <c r="S8" s="13">
        <f>S7/744*1000</f>
        <v>0.21404301075268817</v>
      </c>
      <c r="T8" s="18">
        <f>T7/2208*1000</f>
        <v>0.15577989130434783</v>
      </c>
    </row>
    <row r="9" spans="1:22" ht="26.25" customHeight="1" x14ac:dyDescent="0.25">
      <c r="A9" s="20" t="s">
        <v>25</v>
      </c>
      <c r="B9" s="21" t="s">
        <v>26</v>
      </c>
      <c r="C9" s="20" t="s">
        <v>27</v>
      </c>
      <c r="D9" s="14">
        <f t="shared" ref="D9:T9" si="0">D7/D5</f>
        <v>2.3644256236215695E-2</v>
      </c>
      <c r="E9" s="15">
        <f t="shared" si="0"/>
        <v>2.8944397403330512E-2</v>
      </c>
      <c r="F9" s="15">
        <f t="shared" si="0"/>
        <v>1.4442640636813688E-2</v>
      </c>
      <c r="G9" s="15">
        <f t="shared" si="0"/>
        <v>2.7372079749550703E-2</v>
      </c>
      <c r="H9" s="16">
        <f t="shared" si="0"/>
        <v>2.377181078941332E-2</v>
      </c>
      <c r="I9" s="15">
        <f>I7/I5</f>
        <v>1.9707492106603886E-2</v>
      </c>
      <c r="J9" s="15">
        <f t="shared" si="0"/>
        <v>1.8498729703668074E-2</v>
      </c>
      <c r="K9" s="15">
        <f t="shared" si="0"/>
        <v>2.1217235087952219E-2</v>
      </c>
      <c r="L9" s="16">
        <f t="shared" si="0"/>
        <v>1.9893064147296999E-2</v>
      </c>
      <c r="M9" s="15">
        <f t="shared" si="0"/>
        <v>3.3344736888461179E-2</v>
      </c>
      <c r="N9" s="15">
        <f t="shared" si="0"/>
        <v>2.3418579865096757E-2</v>
      </c>
      <c r="O9" s="15">
        <f t="shared" si="0"/>
        <v>2.3001874474920806E-2</v>
      </c>
      <c r="P9" s="16">
        <f t="shared" si="0"/>
        <v>2.6568327751217043E-2</v>
      </c>
      <c r="Q9" s="15">
        <f>Q7/Q5</f>
        <v>1.338770248656581E-2</v>
      </c>
      <c r="R9" s="15">
        <f>R7/R5</f>
        <v>2.7361628249111515E-2</v>
      </c>
      <c r="S9" s="15">
        <f>S7/S5</f>
        <v>2.7660899000061145E-2</v>
      </c>
      <c r="T9" s="16">
        <f t="shared" si="0"/>
        <v>2.4335903130140998E-2</v>
      </c>
    </row>
    <row r="10" spans="1:22" ht="26.25" customHeight="1" x14ac:dyDescent="0.2">
      <c r="A10" s="24" t="s">
        <v>28</v>
      </c>
      <c r="B10" s="25" t="s">
        <v>29</v>
      </c>
      <c r="C10" s="4" t="s">
        <v>21</v>
      </c>
      <c r="D10" s="17">
        <f>H10+L10+P10+T10</f>
        <v>56.103013000000004</v>
      </c>
      <c r="E10" s="13">
        <f>E5-E7</f>
        <v>5.7799559999999994</v>
      </c>
      <c r="F10" s="13">
        <f>F5-F7</f>
        <v>5.3496290000000002</v>
      </c>
      <c r="G10" s="13">
        <f>G5-G7</f>
        <v>5.362692</v>
      </c>
      <c r="H10" s="18">
        <f>SUM(E10:G10)</f>
        <v>16.492276999999998</v>
      </c>
      <c r="I10" s="13">
        <f>I5-I7</f>
        <v>4.4870380000000001</v>
      </c>
      <c r="J10" s="13">
        <f>J5-J7</f>
        <v>3.8953419999999999</v>
      </c>
      <c r="K10" s="13">
        <f>K5-K7</f>
        <v>4.7182370000000002</v>
      </c>
      <c r="L10" s="18">
        <f>SUM(I10:K10)</f>
        <v>13.100617</v>
      </c>
      <c r="M10" s="13">
        <f>M5-M7</f>
        <v>4.1705800000000002</v>
      </c>
      <c r="N10" s="13">
        <f>N5-N7</f>
        <v>4.6410030000000004</v>
      </c>
      <c r="O10" s="13">
        <f>O5-O7</f>
        <v>3.9085660000000004</v>
      </c>
      <c r="P10" s="18">
        <f>SUM(M10:O10)</f>
        <v>12.720149000000001</v>
      </c>
      <c r="Q10" s="13">
        <f>Q5-Q7</f>
        <v>3.1410459999999998</v>
      </c>
      <c r="R10" s="13">
        <f>R5-R7</f>
        <v>5.0510200000000003</v>
      </c>
      <c r="S10" s="13">
        <f>S5-S7</f>
        <v>5.5979039999999998</v>
      </c>
      <c r="T10" s="18">
        <f>SUM(Q10:S10)</f>
        <v>13.78997</v>
      </c>
    </row>
    <row r="11" spans="1:22" ht="26.25" customHeight="1" x14ac:dyDescent="0.25">
      <c r="A11" s="24"/>
      <c r="B11" s="25"/>
      <c r="C11" s="20" t="s">
        <v>22</v>
      </c>
      <c r="D11" s="23">
        <f>D10/8760*1000</f>
        <v>6.4044535388127857</v>
      </c>
      <c r="E11" s="13">
        <f>E10/744*1000</f>
        <v>7.7687580645161285</v>
      </c>
      <c r="F11" s="13">
        <f>F10/672*1000</f>
        <v>7.9607574404761907</v>
      </c>
      <c r="G11" s="13">
        <f>G10/744*1000</f>
        <v>7.2079193548387099</v>
      </c>
      <c r="H11" s="18">
        <f>H10/2160*1000</f>
        <v>7.6353134259259248</v>
      </c>
      <c r="I11" s="13">
        <f>I10/720*1000</f>
        <v>6.2319972222222217</v>
      </c>
      <c r="J11" s="13">
        <f>J10/744*1000</f>
        <v>5.2356747311827956</v>
      </c>
      <c r="K11" s="13">
        <f>K10/720*1000</f>
        <v>6.553106944444445</v>
      </c>
      <c r="L11" s="18">
        <f>L10/2184*1000</f>
        <v>5.9984510073260076</v>
      </c>
      <c r="M11" s="13">
        <f>M10/744*1000</f>
        <v>5.6056182795698932</v>
      </c>
      <c r="N11" s="13">
        <f>N10/744*1000</f>
        <v>6.2379072580645172</v>
      </c>
      <c r="O11" s="13">
        <f>O10/720*1000</f>
        <v>5.4285638888888892</v>
      </c>
      <c r="P11" s="18">
        <f>P10/2208*1000</f>
        <v>5.76093704710145</v>
      </c>
      <c r="Q11" s="13">
        <f>Q10/744*1000</f>
        <v>4.2218360215053758</v>
      </c>
      <c r="R11" s="13">
        <f>R10/720*1000</f>
        <v>7.0153055555555559</v>
      </c>
      <c r="S11" s="13">
        <f>S10/744*1000</f>
        <v>7.524064516129032</v>
      </c>
      <c r="T11" s="18">
        <f>T10/2208*1000</f>
        <v>6.2454574275362322</v>
      </c>
    </row>
    <row r="15" spans="1:22" s="19" customFormat="1" ht="18.75" customHeight="1" x14ac:dyDescent="0.3">
      <c r="B15" s="19" t="s">
        <v>31</v>
      </c>
      <c r="G15" s="19" t="s">
        <v>32</v>
      </c>
    </row>
  </sheetData>
  <mergeCells count="8">
    <mergeCell ref="A10:A11"/>
    <mergeCell ref="B10:B11"/>
    <mergeCell ref="A2:T2"/>
    <mergeCell ref="A3:T3"/>
    <mergeCell ref="A5:A6"/>
    <mergeCell ref="B5:B6"/>
    <mergeCell ref="A7:A8"/>
    <mergeCell ref="B7:B8"/>
  </mergeCells>
  <pageMargins left="0.39370078740157483" right="0.39370078740157483" top="0.98425196850393704" bottom="0.98425196850393704" header="0.51181102362204722" footer="0.51181102362204722"/>
  <pageSetup paperSize="9" scale="73" orientation="landscape" horizontalDpi="4294967295" verticalDpi="4294967295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факт  2019</vt:lpstr>
      <vt:lpstr>'факт  2019'!Область_печати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Krivneva</dc:creator>
  <cp:lastModifiedBy>Анна Гизикова</cp:lastModifiedBy>
  <cp:lastPrinted>2020-01-31T08:04:11Z</cp:lastPrinted>
  <dcterms:created xsi:type="dcterms:W3CDTF">2018-02-06T07:45:17Z</dcterms:created>
  <dcterms:modified xsi:type="dcterms:W3CDTF">2020-01-31T10:10:42Z</dcterms:modified>
</cp:coreProperties>
</file>